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840"/>
  </bookViews>
  <sheets>
    <sheet name="附件2" sheetId="2" r:id="rId1"/>
  </sheets>
  <calcPr calcId="124519"/>
</workbook>
</file>

<file path=xl/calcChain.xml><?xml version="1.0" encoding="utf-8"?>
<calcChain xmlns="http://schemas.openxmlformats.org/spreadsheetml/2006/main">
  <c r="F31" i="2"/>
  <c r="D31"/>
  <c r="B31"/>
  <c r="C30"/>
  <c r="F29"/>
  <c r="E29"/>
  <c r="D29"/>
  <c r="C29"/>
  <c r="E28"/>
  <c r="D28"/>
  <c r="C28"/>
  <c r="E27"/>
  <c r="D27"/>
  <c r="C27"/>
  <c r="F26"/>
  <c r="E26"/>
  <c r="D26"/>
  <c r="C26"/>
  <c r="E25"/>
  <c r="C25"/>
  <c r="E24"/>
  <c r="C24"/>
  <c r="E23"/>
  <c r="C23"/>
  <c r="E22"/>
  <c r="C22"/>
  <c r="F21"/>
  <c r="E21"/>
  <c r="D21"/>
  <c r="C21"/>
  <c r="E20"/>
  <c r="C20"/>
  <c r="E19"/>
  <c r="C19"/>
  <c r="E18"/>
  <c r="C18"/>
  <c r="E17"/>
  <c r="C17"/>
  <c r="F16"/>
  <c r="E16"/>
  <c r="D16"/>
  <c r="C16"/>
  <c r="E15"/>
  <c r="C15"/>
  <c r="F14"/>
  <c r="E13"/>
  <c r="D13"/>
  <c r="C13"/>
  <c r="F12"/>
  <c r="E12"/>
  <c r="D12"/>
  <c r="C12"/>
  <c r="F11"/>
  <c r="D11"/>
  <c r="C11"/>
  <c r="E10"/>
  <c r="D10"/>
  <c r="C10"/>
  <c r="F9"/>
  <c r="E9"/>
  <c r="D9"/>
  <c r="C9"/>
  <c r="E8"/>
  <c r="D8"/>
  <c r="C8"/>
  <c r="E7"/>
  <c r="D7"/>
  <c r="C7"/>
  <c r="D6"/>
  <c r="C6"/>
</calcChain>
</file>

<file path=xl/sharedStrings.xml><?xml version="1.0" encoding="utf-8"?>
<sst xmlns="http://schemas.openxmlformats.org/spreadsheetml/2006/main" count="56" uniqueCount="40">
  <si>
    <t>单位:元</t>
  </si>
  <si>
    <t>成本项目</t>
  </si>
  <si>
    <t>三年合计核定数</t>
  </si>
  <si>
    <t>一、运行维护费</t>
  </si>
  <si>
    <t>（一）直接配气成本</t>
  </si>
  <si>
    <t>1、材料费</t>
  </si>
  <si>
    <t>2、燃料动力费</t>
  </si>
  <si>
    <t>3、配气损耗费</t>
  </si>
  <si>
    <t>4、职工薪酬</t>
  </si>
  <si>
    <t>5、修理费</t>
  </si>
  <si>
    <t>6、安全生产费用</t>
  </si>
  <si>
    <t>（二）管理费用</t>
  </si>
  <si>
    <t>其中：1、管理人员薪酬</t>
  </si>
  <si>
    <t>3、业务招待费</t>
  </si>
  <si>
    <t>4、其他</t>
  </si>
  <si>
    <t>（三）销售费用</t>
  </si>
  <si>
    <t>其中：1、销售人员薪酬</t>
  </si>
  <si>
    <t>3、广告和业务宣传费合计</t>
  </si>
  <si>
    <t xml:space="preserve">     4、其他</t>
  </si>
  <si>
    <t>二、折旧及摊销</t>
  </si>
  <si>
    <t>（一）折旧</t>
  </si>
  <si>
    <t>（二）摊销</t>
  </si>
  <si>
    <t>三、总成本</t>
  </si>
  <si>
    <t>四、配气量</t>
  </si>
  <si>
    <t>五、单位配气成本</t>
  </si>
  <si>
    <t>附件2</t>
  </si>
  <si>
    <t>定价成本</t>
  </si>
  <si>
    <t>成本核定说明</t>
  </si>
  <si>
    <t>三年合计</t>
  </si>
  <si>
    <t>年平均</t>
  </si>
  <si>
    <t>单位成本</t>
  </si>
  <si>
    <t>年成本额</t>
  </si>
  <si>
    <t>按2017-2019年单位平均值核定</t>
  </si>
  <si>
    <t>按损耗率4%核定</t>
  </si>
  <si>
    <t>7、气表费用</t>
  </si>
  <si>
    <t>按气表规定使用年限更换折算</t>
  </si>
  <si>
    <t>8、其他费用</t>
  </si>
  <si>
    <t>2、办公费、差旅费、会议费、出国 经费</t>
  </si>
  <si>
    <t>取较低单位成本</t>
  </si>
  <si>
    <t>苍溪港华燃气有限公司配气定价成本监审表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</si>
</sst>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.0000_ "/>
    <numFmt numFmtId="177" formatCode="0.00_ "/>
  </numFmts>
  <fonts count="1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name val="黑体"/>
      <charset val="134"/>
    </font>
    <font>
      <sz val="11"/>
      <color theme="1"/>
      <name val="黑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horizontal="right" vertical="center"/>
    </xf>
    <xf numFmtId="176" fontId="8" fillId="0" borderId="2" xfId="0" applyNumberFormat="1" applyFont="1" applyFill="1" applyBorder="1" applyAlignment="1">
      <alignment horizontal="right" vertical="center" wrapText="1"/>
    </xf>
    <xf numFmtId="177" fontId="8" fillId="0" borderId="2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indent="2"/>
    </xf>
    <xf numFmtId="177" fontId="10" fillId="0" borderId="2" xfId="0" applyNumberFormat="1" applyFont="1" applyFill="1" applyBorder="1" applyAlignment="1">
      <alignment horizontal="right" vertical="center" wrapText="1"/>
    </xf>
    <xf numFmtId="176" fontId="10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 wrapText="1" indent="2"/>
    </xf>
    <xf numFmtId="177" fontId="10" fillId="0" borderId="2" xfId="0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vertical="center"/>
    </xf>
    <xf numFmtId="176" fontId="9" fillId="0" borderId="2" xfId="0" applyNumberFormat="1" applyFont="1" applyFill="1" applyBorder="1" applyAlignment="1">
      <alignment horizontal="right" vertical="center" wrapText="1"/>
    </xf>
    <xf numFmtId="176" fontId="8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V31"/>
  <sheetViews>
    <sheetView tabSelected="1" workbookViewId="0">
      <selection activeCell="K9" sqref="K9"/>
    </sheetView>
  </sheetViews>
  <sheetFormatPr defaultColWidth="9" defaultRowHeight="14.25"/>
  <cols>
    <col min="1" max="1" width="42.625" style="1" customWidth="1"/>
    <col min="2" max="3" width="11.875" style="2" customWidth="1"/>
    <col min="4" max="4" width="10.25" style="3" customWidth="1"/>
    <col min="5" max="5" width="12.875" style="2" customWidth="1"/>
    <col min="6" max="6" width="10.375" style="3" customWidth="1"/>
    <col min="7" max="7" width="26.25" style="2" customWidth="1"/>
    <col min="8" max="230" width="9" style="2"/>
    <col min="231" max="16384" width="9" style="1"/>
  </cols>
  <sheetData>
    <row r="1" spans="1:9" ht="20.100000000000001" customHeight="1">
      <c r="A1" s="4" t="s">
        <v>25</v>
      </c>
    </row>
    <row r="2" spans="1:9" ht="29.1" customHeight="1">
      <c r="A2" s="23" t="s">
        <v>39</v>
      </c>
      <c r="B2" s="23"/>
      <c r="C2" s="23"/>
      <c r="D2" s="23"/>
      <c r="E2" s="23"/>
      <c r="F2" s="23"/>
      <c r="G2" s="23"/>
      <c r="H2" s="5"/>
      <c r="I2" s="5"/>
    </row>
    <row r="3" spans="1:9" ht="24" customHeight="1">
      <c r="A3" s="6"/>
      <c r="G3" s="7" t="s">
        <v>0</v>
      </c>
    </row>
    <row r="4" spans="1:9" ht="15.95" customHeight="1">
      <c r="A4" s="26" t="s">
        <v>1</v>
      </c>
      <c r="B4" s="24" t="s">
        <v>2</v>
      </c>
      <c r="C4" s="24"/>
      <c r="D4" s="25"/>
      <c r="E4" s="24" t="s">
        <v>26</v>
      </c>
      <c r="F4" s="25"/>
      <c r="G4" s="24" t="s">
        <v>27</v>
      </c>
    </row>
    <row r="5" spans="1:9" ht="15.95" customHeight="1">
      <c r="A5" s="27"/>
      <c r="B5" s="8" t="s">
        <v>28</v>
      </c>
      <c r="C5" s="8" t="s">
        <v>29</v>
      </c>
      <c r="D5" s="8" t="s">
        <v>30</v>
      </c>
      <c r="E5" s="8" t="s">
        <v>31</v>
      </c>
      <c r="F5" s="8" t="s">
        <v>30</v>
      </c>
      <c r="G5" s="24"/>
    </row>
    <row r="6" spans="1:9" ht="15.95" customHeight="1">
      <c r="A6" s="9" t="s">
        <v>3</v>
      </c>
      <c r="B6" s="10">
        <v>57027620.614799999</v>
      </c>
      <c r="C6" s="10">
        <f t="shared" ref="C6:C13" si="0">B6/3</f>
        <v>19009206.871599998</v>
      </c>
      <c r="D6" s="11">
        <f>D7+D16+D21</f>
        <v>0.63737712637839905</v>
      </c>
      <c r="E6" s="12">
        <v>21553533</v>
      </c>
      <c r="F6" s="11">
        <v>0.65996500000000002</v>
      </c>
      <c r="G6" s="13"/>
    </row>
    <row r="7" spans="1:9" ht="15.95" customHeight="1">
      <c r="A7" s="9" t="s">
        <v>4</v>
      </c>
      <c r="B7" s="10">
        <v>29254113.575482201</v>
      </c>
      <c r="C7" s="10">
        <f t="shared" si="0"/>
        <v>9751371.1918273997</v>
      </c>
      <c r="D7" s="11">
        <f>SUM(D8:D15)</f>
        <v>0.32696266553770797</v>
      </c>
      <c r="E7" s="12">
        <f>SUM(E8:E15)</f>
        <v>12531327.101415999</v>
      </c>
      <c r="F7" s="11">
        <v>0.35273300000000002</v>
      </c>
      <c r="G7" s="13"/>
    </row>
    <row r="8" spans="1:9" ht="15.95" customHeight="1">
      <c r="A8" s="14" t="s">
        <v>5</v>
      </c>
      <c r="B8" s="10">
        <v>651804.04</v>
      </c>
      <c r="C8" s="10">
        <f t="shared" si="0"/>
        <v>217268.01333333299</v>
      </c>
      <c r="D8" s="11">
        <f t="shared" ref="D8:D13" si="1">B8/89472336.32125</f>
        <v>7.2849784279657203E-3</v>
      </c>
      <c r="E8" s="12">
        <f>F8*E30</f>
        <v>232221.3585</v>
      </c>
      <c r="F8" s="11">
        <v>7.3000000000000001E-3</v>
      </c>
      <c r="G8" s="13" t="s">
        <v>32</v>
      </c>
    </row>
    <row r="9" spans="1:9" ht="15.95" customHeight="1">
      <c r="A9" s="14" t="s">
        <v>6</v>
      </c>
      <c r="B9" s="10">
        <v>609671.6</v>
      </c>
      <c r="C9" s="10">
        <f t="shared" si="0"/>
        <v>203223.86666666699</v>
      </c>
      <c r="D9" s="11">
        <f t="shared" si="1"/>
        <v>6.8140793575678796E-3</v>
      </c>
      <c r="E9" s="12">
        <f>B9</f>
        <v>609671.6</v>
      </c>
      <c r="F9" s="11">
        <f t="shared" ref="F9:F12" si="2">E9/89472336.32125</f>
        <v>6.8140793575678796E-3</v>
      </c>
      <c r="G9" s="13" t="s">
        <v>32</v>
      </c>
    </row>
    <row r="10" spans="1:9" ht="15.95" customHeight="1">
      <c r="A10" s="14" t="s">
        <v>7</v>
      </c>
      <c r="B10" s="10">
        <v>6425264.6841000002</v>
      </c>
      <c r="C10" s="10">
        <f t="shared" si="0"/>
        <v>2141754.8947000001</v>
      </c>
      <c r="D10" s="11">
        <f t="shared" si="1"/>
        <v>7.1812863598756604E-2</v>
      </c>
      <c r="E10" s="15">
        <f>F10*E30</f>
        <v>2001451.20625</v>
      </c>
      <c r="F10" s="16">
        <v>6.2916666666666704E-2</v>
      </c>
      <c r="G10" s="13" t="s">
        <v>33</v>
      </c>
    </row>
    <row r="11" spans="1:9" ht="15.95" customHeight="1">
      <c r="A11" s="14" t="s">
        <v>8</v>
      </c>
      <c r="B11" s="10">
        <v>13434781.596382201</v>
      </c>
      <c r="C11" s="10">
        <f t="shared" si="0"/>
        <v>4478260.5321273999</v>
      </c>
      <c r="D11" s="11">
        <f t="shared" si="1"/>
        <v>0.15015570341367501</v>
      </c>
      <c r="E11" s="15">
        <v>4478260.5321273999</v>
      </c>
      <c r="F11" s="16">
        <f t="shared" si="2"/>
        <v>5.0051901137891701E-2</v>
      </c>
      <c r="G11" s="13" t="s">
        <v>32</v>
      </c>
    </row>
    <row r="12" spans="1:9" ht="15.95" customHeight="1">
      <c r="A12" s="14" t="s">
        <v>9</v>
      </c>
      <c r="B12" s="10">
        <v>1885996.87</v>
      </c>
      <c r="C12" s="10">
        <f t="shared" si="0"/>
        <v>628665.62333333294</v>
      </c>
      <c r="D12" s="11">
        <f t="shared" si="1"/>
        <v>2.1079106096306002E-2</v>
      </c>
      <c r="E12" s="15">
        <f>B12</f>
        <v>1885996.87</v>
      </c>
      <c r="F12" s="16">
        <f t="shared" si="2"/>
        <v>2.1079106096306002E-2</v>
      </c>
      <c r="G12" s="13" t="s">
        <v>32</v>
      </c>
    </row>
    <row r="13" spans="1:9" ht="15.95" customHeight="1">
      <c r="A13" s="14" t="s">
        <v>10</v>
      </c>
      <c r="B13" s="10">
        <v>1501339.82</v>
      </c>
      <c r="C13" s="10">
        <f t="shared" si="0"/>
        <v>500446.60666666698</v>
      </c>
      <c r="D13" s="11">
        <f t="shared" si="1"/>
        <v>1.6779933124909701E-2</v>
      </c>
      <c r="E13" s="15">
        <f>F13*E30</f>
        <v>533788.88572680403</v>
      </c>
      <c r="F13" s="16">
        <v>1.6779933124909701E-2</v>
      </c>
      <c r="G13" s="13" t="s">
        <v>32</v>
      </c>
    </row>
    <row r="14" spans="1:9" ht="15.95" customHeight="1">
      <c r="A14" s="14" t="s">
        <v>34</v>
      </c>
      <c r="B14" s="10"/>
      <c r="C14" s="10"/>
      <c r="D14" s="11"/>
      <c r="E14" s="15">
        <v>1102800.7142857099</v>
      </c>
      <c r="F14" s="16">
        <f>E14/31811145</f>
        <v>3.4667117901154301E-2</v>
      </c>
      <c r="G14" s="13" t="s">
        <v>35</v>
      </c>
    </row>
    <row r="15" spans="1:9" ht="15.95" customHeight="1">
      <c r="A15" s="14" t="s">
        <v>36</v>
      </c>
      <c r="B15" s="10">
        <v>4745254.9649999999</v>
      </c>
      <c r="C15" s="10">
        <f t="shared" ref="C15:C30" si="3">B15/3</f>
        <v>1581751.655</v>
      </c>
      <c r="D15" s="11">
        <v>5.3036001518527297E-2</v>
      </c>
      <c r="E15" s="15">
        <f>F15*E30</f>
        <v>1687135.93452609</v>
      </c>
      <c r="F15" s="16">
        <v>5.3036001518527297E-2</v>
      </c>
      <c r="G15" s="13" t="s">
        <v>32</v>
      </c>
    </row>
    <row r="16" spans="1:9" ht="15.95" customHeight="1">
      <c r="A16" s="9" t="s">
        <v>11</v>
      </c>
      <c r="B16" s="10">
        <v>16043481.4410205</v>
      </c>
      <c r="C16" s="10">
        <f t="shared" si="3"/>
        <v>5347827.1470068498</v>
      </c>
      <c r="D16" s="11">
        <f t="shared" ref="D16:F16" si="4">SUM(D17:D20)</f>
        <v>0.179312199733072</v>
      </c>
      <c r="E16" s="16">
        <f t="shared" si="4"/>
        <v>5638766.9237435404</v>
      </c>
      <c r="F16" s="16">
        <f t="shared" si="4"/>
        <v>0.177257590814274</v>
      </c>
      <c r="G16" s="13"/>
    </row>
    <row r="17" spans="1:7" ht="15.95" customHeight="1">
      <c r="A17" s="9" t="s">
        <v>12</v>
      </c>
      <c r="B17" s="10">
        <v>7218909.4072705396</v>
      </c>
      <c r="C17" s="10">
        <f t="shared" si="3"/>
        <v>2406303.1357568498</v>
      </c>
      <c r="D17" s="11">
        <v>8.0683144132406306E-2</v>
      </c>
      <c r="E17" s="15">
        <f>F17*E30</f>
        <v>2566623.1970518799</v>
      </c>
      <c r="F17" s="16">
        <v>8.0683144132406306E-2</v>
      </c>
      <c r="G17" s="13" t="s">
        <v>32</v>
      </c>
    </row>
    <row r="18" spans="1:7" ht="15.95" customHeight="1">
      <c r="A18" s="17" t="s">
        <v>37</v>
      </c>
      <c r="B18" s="10">
        <v>1170217.1843999999</v>
      </c>
      <c r="C18" s="10">
        <f t="shared" si="3"/>
        <v>390072.39480000001</v>
      </c>
      <c r="D18" s="11">
        <v>1.30790949752149E-2</v>
      </c>
      <c r="E18" s="15">
        <f>F18*E30</f>
        <v>350701.52449117199</v>
      </c>
      <c r="F18" s="16">
        <v>1.10244860564174E-2</v>
      </c>
      <c r="G18" s="13" t="s">
        <v>38</v>
      </c>
    </row>
    <row r="19" spans="1:7" ht="15.95" customHeight="1">
      <c r="A19" s="14" t="s">
        <v>13</v>
      </c>
      <c r="B19" s="18">
        <v>1347675.5011499999</v>
      </c>
      <c r="C19" s="10">
        <f t="shared" si="3"/>
        <v>449225.16704999999</v>
      </c>
      <c r="D19" s="11">
        <v>1.50624825120379E-2</v>
      </c>
      <c r="E19" s="15">
        <f>F19*E30</f>
        <v>479154.81525040098</v>
      </c>
      <c r="F19" s="16">
        <v>1.50624825120379E-2</v>
      </c>
      <c r="G19" s="13" t="s">
        <v>32</v>
      </c>
    </row>
    <row r="20" spans="1:7" ht="15.95" customHeight="1">
      <c r="A20" s="14" t="s">
        <v>14</v>
      </c>
      <c r="B20" s="10">
        <v>6306679.3481999999</v>
      </c>
      <c r="C20" s="10">
        <f t="shared" si="3"/>
        <v>2102226.4493999998</v>
      </c>
      <c r="D20" s="11">
        <v>7.0487478113412605E-2</v>
      </c>
      <c r="E20" s="15">
        <f>F20*E30</f>
        <v>2242287.3869500901</v>
      </c>
      <c r="F20" s="16">
        <v>7.0487478113412605E-2</v>
      </c>
      <c r="G20" s="13" t="s">
        <v>32</v>
      </c>
    </row>
    <row r="21" spans="1:7" ht="15.95" customHeight="1">
      <c r="A21" s="9" t="s">
        <v>15</v>
      </c>
      <c r="B21" s="10">
        <v>11730025.5982973</v>
      </c>
      <c r="C21" s="10">
        <f t="shared" si="3"/>
        <v>3910008.5327657498</v>
      </c>
      <c r="D21" s="11">
        <f>B21/89472336.32125</f>
        <v>0.13110226110761899</v>
      </c>
      <c r="E21" s="16">
        <f>SUM(E22:E25)</f>
        <v>4134638.5949389101</v>
      </c>
      <c r="F21" s="16">
        <f>SUM(F22:F25)</f>
        <v>0.12997452920788899</v>
      </c>
      <c r="G21" s="13"/>
    </row>
    <row r="22" spans="1:7" ht="15.95" customHeight="1">
      <c r="A22" s="9" t="s">
        <v>16</v>
      </c>
      <c r="B22" s="10">
        <v>9002435.6782972608</v>
      </c>
      <c r="C22" s="10">
        <f t="shared" si="3"/>
        <v>3000811.8927657502</v>
      </c>
      <c r="D22" s="11">
        <v>0.10061697333993901</v>
      </c>
      <c r="E22" s="15">
        <f>F22*E30</f>
        <v>3200741.1283779298</v>
      </c>
      <c r="F22" s="16">
        <v>0.10061697333993901</v>
      </c>
      <c r="G22" s="13" t="s">
        <v>32</v>
      </c>
    </row>
    <row r="23" spans="1:7" ht="15.95" customHeight="1">
      <c r="A23" s="17" t="s">
        <v>37</v>
      </c>
      <c r="B23" s="10">
        <v>872875.27</v>
      </c>
      <c r="C23" s="10">
        <f t="shared" si="3"/>
        <v>290958.42333333299</v>
      </c>
      <c r="D23" s="11">
        <v>9.7558117501922101E-3</v>
      </c>
      <c r="E23" s="15">
        <f>F23*E30</f>
        <v>274469.09919463302</v>
      </c>
      <c r="F23" s="16">
        <v>8.6280798504622409E-3</v>
      </c>
      <c r="G23" s="13" t="s">
        <v>38</v>
      </c>
    </row>
    <row r="24" spans="1:7" ht="15.95" customHeight="1">
      <c r="A24" s="14" t="s">
        <v>17</v>
      </c>
      <c r="B24" s="10">
        <v>518513.94</v>
      </c>
      <c r="C24" s="10">
        <f t="shared" si="3"/>
        <v>172837.98</v>
      </c>
      <c r="D24" s="11">
        <v>5.7952431032791902E-3</v>
      </c>
      <c r="E24" s="12">
        <f>F24*E30</f>
        <v>184353.318668664</v>
      </c>
      <c r="F24" s="11">
        <v>5.7952431032791902E-3</v>
      </c>
      <c r="G24" s="13" t="s">
        <v>32</v>
      </c>
    </row>
    <row r="25" spans="1:7" ht="15.95" customHeight="1">
      <c r="A25" s="9" t="s">
        <v>18</v>
      </c>
      <c r="B25" s="10">
        <v>1336200.71</v>
      </c>
      <c r="C25" s="10">
        <f t="shared" si="3"/>
        <v>445400.23666666698</v>
      </c>
      <c r="D25" s="11">
        <v>1.4934232914209099E-2</v>
      </c>
      <c r="E25" s="12">
        <f>F25*E30</f>
        <v>475075.04869767901</v>
      </c>
      <c r="F25" s="11">
        <v>1.4934232914209099E-2</v>
      </c>
      <c r="G25" s="13" t="s">
        <v>32</v>
      </c>
    </row>
    <row r="26" spans="1:7" ht="15.95" customHeight="1">
      <c r="A26" s="9" t="s">
        <v>19</v>
      </c>
      <c r="B26" s="10">
        <v>12412986.749700001</v>
      </c>
      <c r="C26" s="10">
        <f t="shared" si="3"/>
        <v>4137662.2499000002</v>
      </c>
      <c r="D26" s="11">
        <f t="shared" ref="D26:D28" si="5">B26/89472336.32125</f>
        <v>0.13873547132078001</v>
      </c>
      <c r="E26" s="11">
        <f>SUM(E27:E28)</f>
        <v>4413334.19482869</v>
      </c>
      <c r="F26" s="11">
        <f>SUM(F27:F28)</f>
        <v>0.13873547132078001</v>
      </c>
      <c r="G26" s="13"/>
    </row>
    <row r="27" spans="1:7" ht="15.95" customHeight="1">
      <c r="A27" s="9" t="s">
        <v>20</v>
      </c>
      <c r="B27" s="10">
        <v>10919833.4463</v>
      </c>
      <c r="C27" s="10">
        <f t="shared" si="3"/>
        <v>3639944.4821000001</v>
      </c>
      <c r="D27" s="11">
        <f t="shared" si="5"/>
        <v>0.122047035936252</v>
      </c>
      <c r="E27" s="12">
        <f>F27*E30</f>
        <v>3882455.95698831</v>
      </c>
      <c r="F27" s="11">
        <v>0.122047035936252</v>
      </c>
      <c r="G27" s="13" t="s">
        <v>32</v>
      </c>
    </row>
    <row r="28" spans="1:7" ht="15.95" customHeight="1">
      <c r="A28" s="9" t="s">
        <v>21</v>
      </c>
      <c r="B28" s="10">
        <v>1493153.3034000001</v>
      </c>
      <c r="C28" s="10">
        <f t="shared" si="3"/>
        <v>497717.76779999997</v>
      </c>
      <c r="D28" s="11">
        <f t="shared" si="5"/>
        <v>1.6688435384528699E-2</v>
      </c>
      <c r="E28" s="12">
        <f>F28*E30</f>
        <v>530878.23784037295</v>
      </c>
      <c r="F28" s="11">
        <v>1.6688435384528699E-2</v>
      </c>
      <c r="G28" s="13" t="s">
        <v>32</v>
      </c>
    </row>
    <row r="29" spans="1:7" ht="15.95" customHeight="1">
      <c r="A29" s="9" t="s">
        <v>22</v>
      </c>
      <c r="B29" s="10">
        <v>69440607.364500001</v>
      </c>
      <c r="C29" s="10">
        <f t="shared" si="3"/>
        <v>23146869.1215</v>
      </c>
      <c r="D29" s="11">
        <f t="shared" ref="D29:F29" si="6">D6+D26</f>
        <v>0.77611259769917995</v>
      </c>
      <c r="E29" s="12">
        <f t="shared" si="6"/>
        <v>25966867.1948287</v>
      </c>
      <c r="F29" s="11">
        <f t="shared" si="6"/>
        <v>0.79870047132078004</v>
      </c>
      <c r="G29" s="13"/>
    </row>
    <row r="30" spans="1:7" ht="15.95" customHeight="1">
      <c r="A30" s="19" t="s">
        <v>23</v>
      </c>
      <c r="B30" s="10">
        <v>89472336.321250007</v>
      </c>
      <c r="C30" s="10">
        <f t="shared" si="3"/>
        <v>29824112.107083298</v>
      </c>
      <c r="D30" s="20"/>
      <c r="E30" s="12">
        <v>31811145</v>
      </c>
      <c r="F30" s="20"/>
      <c r="G30" s="13"/>
    </row>
    <row r="31" spans="1:7" ht="15.95" customHeight="1">
      <c r="A31" s="19" t="s">
        <v>24</v>
      </c>
      <c r="B31" s="21">
        <f>B29/B30</f>
        <v>0.77611259769917995</v>
      </c>
      <c r="C31" s="22"/>
      <c r="D31" s="21">
        <f>D29</f>
        <v>0.77611259769917995</v>
      </c>
      <c r="E31" s="21"/>
      <c r="F31" s="21">
        <f>F29</f>
        <v>0.79870047132078004</v>
      </c>
      <c r="G31" s="13"/>
    </row>
  </sheetData>
  <mergeCells count="5">
    <mergeCell ref="A2:G2"/>
    <mergeCell ref="B4:D4"/>
    <mergeCell ref="E4:F4"/>
    <mergeCell ref="A4:A5"/>
    <mergeCell ref="G4:G5"/>
  </mergeCells>
  <phoneticPr fontId="11" type="noConversion"/>
  <pageMargins left="1.0236111111111099" right="0.75138888888888899" top="0.51180555555555596" bottom="0.7479166666666670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价格认证中心:王振宇</dc:creator>
  <cp:lastModifiedBy>Dell</cp:lastModifiedBy>
  <dcterms:created xsi:type="dcterms:W3CDTF">2020-06-27T12:58:00Z</dcterms:created>
  <dcterms:modified xsi:type="dcterms:W3CDTF">2020-07-08T02:33:11Z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