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附件1" sheetId="4" r:id="rId1"/>
  </sheets>
  <calcPr calcId="124519"/>
</workbook>
</file>

<file path=xl/calcChain.xml><?xml version="1.0" encoding="utf-8"?>
<calcChain xmlns="http://schemas.openxmlformats.org/spreadsheetml/2006/main">
  <c r="M29" i="4"/>
  <c r="L29"/>
  <c r="K29"/>
  <c r="I29"/>
  <c r="F29"/>
  <c r="C29"/>
  <c r="N27"/>
  <c r="M27"/>
  <c r="K27"/>
  <c r="I27"/>
  <c r="F27"/>
  <c r="C27"/>
  <c r="L27" s="1"/>
  <c r="N26"/>
  <c r="M26"/>
  <c r="K26"/>
  <c r="I26"/>
  <c r="L26" s="1"/>
  <c r="F26"/>
  <c r="C26"/>
  <c r="J25"/>
  <c r="I25"/>
  <c r="H25"/>
  <c r="G25"/>
  <c r="F25"/>
  <c r="E25"/>
  <c r="D25"/>
  <c r="M25" s="1"/>
  <c r="N25" s="1"/>
  <c r="B25"/>
  <c r="K25" s="1"/>
  <c r="M24"/>
  <c r="N24" s="1"/>
  <c r="L24"/>
  <c r="K24"/>
  <c r="N23"/>
  <c r="M23"/>
  <c r="L23"/>
  <c r="K23"/>
  <c r="N22"/>
  <c r="M22"/>
  <c r="L22"/>
  <c r="K22"/>
  <c r="M21"/>
  <c r="N21" s="1"/>
  <c r="K21"/>
  <c r="I21"/>
  <c r="I20" s="1"/>
  <c r="F21"/>
  <c r="C21"/>
  <c r="L21" s="1"/>
  <c r="J20"/>
  <c r="H20"/>
  <c r="G20"/>
  <c r="F20"/>
  <c r="E20"/>
  <c r="D20"/>
  <c r="M20" s="1"/>
  <c r="N20" s="1"/>
  <c r="C20"/>
  <c r="L20" s="1"/>
  <c r="B20"/>
  <c r="K20" s="1"/>
  <c r="N19"/>
  <c r="M19"/>
  <c r="K19"/>
  <c r="I19"/>
  <c r="F19"/>
  <c r="L19" s="1"/>
  <c r="C19"/>
  <c r="N18"/>
  <c r="M18"/>
  <c r="L18"/>
  <c r="K18"/>
  <c r="I18"/>
  <c r="F18"/>
  <c r="C18"/>
  <c r="N17"/>
  <c r="M17"/>
  <c r="K17"/>
  <c r="C17"/>
  <c r="L17" s="1"/>
  <c r="N16"/>
  <c r="N15" s="1"/>
  <c r="M16"/>
  <c r="M15" s="1"/>
  <c r="L16"/>
  <c r="K16"/>
  <c r="K15" s="1"/>
  <c r="I16"/>
  <c r="F16"/>
  <c r="C16"/>
  <c r="C15" s="1"/>
  <c r="C6" s="1"/>
  <c r="J15"/>
  <c r="I15"/>
  <c r="H15"/>
  <c r="G15"/>
  <c r="F15"/>
  <c r="E15"/>
  <c r="E6" s="1"/>
  <c r="E28" s="1"/>
  <c r="E30" s="1"/>
  <c r="D15"/>
  <c r="B15"/>
  <c r="L14"/>
  <c r="K14"/>
  <c r="J14"/>
  <c r="J7" s="1"/>
  <c r="J6" s="1"/>
  <c r="J28" s="1"/>
  <c r="J30" s="1"/>
  <c r="I30" s="1"/>
  <c r="G14"/>
  <c r="D14"/>
  <c r="M14" s="1"/>
  <c r="N14" s="1"/>
  <c r="N13"/>
  <c r="M13"/>
  <c r="L13"/>
  <c r="K13"/>
  <c r="L12"/>
  <c r="K12"/>
  <c r="J12"/>
  <c r="G12"/>
  <c r="D12"/>
  <c r="D7" s="1"/>
  <c r="D6" s="1"/>
  <c r="D28" s="1"/>
  <c r="N11"/>
  <c r="M11"/>
  <c r="L11"/>
  <c r="K11"/>
  <c r="I11"/>
  <c r="F11"/>
  <c r="F7" s="1"/>
  <c r="F6" s="1"/>
  <c r="F28" s="1"/>
  <c r="C11"/>
  <c r="M10"/>
  <c r="N10" s="1"/>
  <c r="L10"/>
  <c r="K10"/>
  <c r="K7" s="1"/>
  <c r="N9"/>
  <c r="M9"/>
  <c r="L9"/>
  <c r="K9"/>
  <c r="L8"/>
  <c r="K8"/>
  <c r="J8"/>
  <c r="G8"/>
  <c r="G7" s="1"/>
  <c r="G6" s="1"/>
  <c r="G28" s="1"/>
  <c r="G30" s="1"/>
  <c r="F30" s="1"/>
  <c r="D8"/>
  <c r="L7"/>
  <c r="I7"/>
  <c r="H7"/>
  <c r="H6" s="1"/>
  <c r="H28" s="1"/>
  <c r="H30" s="1"/>
  <c r="E7"/>
  <c r="C7"/>
  <c r="B7"/>
  <c r="B6" s="1"/>
  <c r="B28" s="1"/>
  <c r="C28" l="1"/>
  <c r="L28" s="1"/>
  <c r="D30"/>
  <c r="C30" s="1"/>
  <c r="M28"/>
  <c r="B30"/>
  <c r="K28"/>
  <c r="I6"/>
  <c r="I28" s="1"/>
  <c r="L6"/>
  <c r="K6"/>
  <c r="L15"/>
  <c r="M8"/>
  <c r="C25"/>
  <c r="L25" s="1"/>
  <c r="M12"/>
  <c r="N12" s="1"/>
  <c r="M7" l="1"/>
  <c r="M6" s="1"/>
  <c r="N8"/>
  <c r="N7" s="1"/>
  <c r="N6" s="1"/>
  <c r="N28" s="1"/>
  <c r="N30" s="1"/>
</calcChain>
</file>

<file path=xl/sharedStrings.xml><?xml version="1.0" encoding="utf-8"?>
<sst xmlns="http://schemas.openxmlformats.org/spreadsheetml/2006/main" count="46" uniqueCount="36">
  <si>
    <t>附件1</t>
  </si>
  <si>
    <t>单位:元</t>
  </si>
  <si>
    <t>成本项目</t>
  </si>
  <si>
    <t>2017年</t>
  </si>
  <si>
    <t>2018年</t>
  </si>
  <si>
    <t>2019年</t>
  </si>
  <si>
    <t>三年合计核定数</t>
  </si>
  <si>
    <t>企业申报</t>
  </si>
  <si>
    <t>核增/减</t>
  </si>
  <si>
    <t>核定</t>
  </si>
  <si>
    <t>单位平均</t>
  </si>
  <si>
    <t>一、运行维护费</t>
  </si>
  <si>
    <t>（一）直接配气成本</t>
  </si>
  <si>
    <t>1、材料费</t>
  </si>
  <si>
    <t>2、燃料动力费</t>
  </si>
  <si>
    <t>3、配气损耗费</t>
  </si>
  <si>
    <t>4、职工薪酬</t>
  </si>
  <si>
    <t>5、修理费</t>
  </si>
  <si>
    <t>6、安全生产费用</t>
  </si>
  <si>
    <t>7、其他费用</t>
  </si>
  <si>
    <t>（二）管理费用</t>
  </si>
  <si>
    <t>其中：1、管理人员薪酬</t>
  </si>
  <si>
    <t>2、办公费、差旅费、会议费、出国 经费合计</t>
  </si>
  <si>
    <t>3、业务招待费</t>
  </si>
  <si>
    <t>4、其他</t>
  </si>
  <si>
    <t>（三）销售费用</t>
  </si>
  <si>
    <t>其中：1、销售人员薪酬</t>
  </si>
  <si>
    <t>3、广告和业务宣传费合计</t>
  </si>
  <si>
    <t xml:space="preserve">     4、其他</t>
  </si>
  <si>
    <t>二、折旧及摊销</t>
  </si>
  <si>
    <t>（一）折旧</t>
  </si>
  <si>
    <t>（二）摊销</t>
  </si>
  <si>
    <t>三、总成本</t>
  </si>
  <si>
    <t>四、配气量</t>
  </si>
  <si>
    <t>五、单位配气成本</t>
  </si>
  <si>
    <t>苍溪港华燃气有限公司2017-2019年度配气成本核增核减情况表</t>
    <phoneticPr fontId="5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</si>
</sst>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00_ 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14"/>
      <name val="黑体"/>
      <charset val="134"/>
    </font>
    <font>
      <sz val="18"/>
      <color theme="1"/>
      <name val="方正小标宋简体"/>
      <charset val="134"/>
    </font>
    <font>
      <sz val="9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8">
    <xf numFmtId="0" fontId="0" fillId="0" borderId="0" xfId="0">
      <alignment vertical="center"/>
    </xf>
    <xf numFmtId="0" fontId="3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9" fillId="0" borderId="5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vertical="center"/>
    </xf>
    <xf numFmtId="176" fontId="9" fillId="0" borderId="5" xfId="1" applyNumberFormat="1" applyFont="1" applyFill="1" applyBorder="1" applyAlignment="1">
      <alignment horizontal="center" vertical="center"/>
    </xf>
    <xf numFmtId="177" fontId="7" fillId="0" borderId="5" xfId="1" applyNumberFormat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left" vertical="center" indent="2"/>
    </xf>
    <xf numFmtId="176" fontId="8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>
      <alignment horizontal="center" vertical="center"/>
    </xf>
    <xf numFmtId="176" fontId="8" fillId="0" borderId="5" xfId="1" applyNumberFormat="1" applyFont="1" applyFill="1" applyBorder="1" applyAlignment="1" applyProtection="1">
      <alignment horizontal="center" vertical="center" wrapText="1"/>
      <protection locked="0"/>
    </xf>
    <xf numFmtId="176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76" fontId="8" fillId="0" borderId="9" xfId="1" applyNumberFormat="1" applyFont="1" applyFill="1" applyBorder="1" applyAlignment="1" applyProtection="1">
      <alignment horizontal="center" vertical="center" wrapText="1"/>
      <protection locked="0"/>
    </xf>
    <xf numFmtId="176" fontId="8" fillId="0" borderId="5" xfId="1" applyNumberFormat="1" applyFont="1" applyFill="1" applyBorder="1" applyAlignment="1">
      <alignment horizontal="center" vertical="center"/>
    </xf>
    <xf numFmtId="4" fontId="10" fillId="0" borderId="5" xfId="1" applyNumberFormat="1" applyFont="1" applyFill="1" applyBorder="1" applyAlignment="1" applyProtection="1">
      <alignment horizontal="center" vertical="center" wrapText="1"/>
      <protection locked="0"/>
    </xf>
    <xf numFmtId="4" fontId="10" fillId="0" borderId="2" xfId="1" applyNumberFormat="1" applyFont="1" applyFill="1" applyBorder="1" applyAlignment="1" applyProtection="1">
      <alignment horizontal="center" vertical="center" wrapText="1"/>
      <protection locked="0"/>
    </xf>
    <xf numFmtId="176" fontId="9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Fill="1" applyBorder="1" applyAlignment="1">
      <alignment horizontal="left" vertical="center" wrapText="1" indent="2"/>
    </xf>
    <xf numFmtId="176" fontId="9" fillId="0" borderId="0" xfId="1" applyNumberFormat="1" applyFont="1" applyFill="1" applyBorder="1" applyAlignment="1">
      <alignment horizontal="center" vertical="center"/>
    </xf>
    <xf numFmtId="176" fontId="9" fillId="0" borderId="4" xfId="1" applyNumberFormat="1" applyFont="1" applyFill="1" applyBorder="1" applyAlignment="1">
      <alignment horizontal="center" vertical="center"/>
    </xf>
    <xf numFmtId="176" fontId="8" fillId="0" borderId="4" xfId="1" applyNumberFormat="1" applyFont="1" applyFill="1" applyBorder="1" applyAlignment="1">
      <alignment horizontal="center" vertical="center"/>
    </xf>
    <xf numFmtId="176" fontId="8" fillId="0" borderId="2" xfId="1" applyNumberFormat="1" applyFont="1" applyFill="1" applyBorder="1" applyAlignment="1">
      <alignment horizontal="center" vertical="center"/>
    </xf>
    <xf numFmtId="176" fontId="9" fillId="0" borderId="2" xfId="1" applyNumberFormat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vertical="center"/>
    </xf>
    <xf numFmtId="177" fontId="9" fillId="0" borderId="5" xfId="1" applyNumberFormat="1" applyFont="1" applyFill="1" applyBorder="1" applyAlignment="1">
      <alignment horizontal="center" vertical="center" wrapText="1"/>
    </xf>
    <xf numFmtId="177" fontId="9" fillId="0" borderId="5" xfId="1" applyNumberFormat="1" applyFont="1" applyFill="1" applyBorder="1" applyAlignment="1">
      <alignment horizontal="center" vertical="center"/>
    </xf>
    <xf numFmtId="177" fontId="8" fillId="0" borderId="5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I30"/>
  <sheetViews>
    <sheetView tabSelected="1" workbookViewId="0">
      <selection activeCell="H10" sqref="H10"/>
    </sheetView>
  </sheetViews>
  <sheetFormatPr defaultColWidth="9" defaultRowHeight="14.25"/>
  <cols>
    <col min="1" max="1" width="24.5" style="30" customWidth="1"/>
    <col min="2" max="2" width="10.875" style="2" customWidth="1"/>
    <col min="3" max="3" width="10.625" style="2" customWidth="1"/>
    <col min="4" max="4" width="11.875" style="2" customWidth="1"/>
    <col min="5" max="5" width="11.75" style="2" customWidth="1"/>
    <col min="6" max="6" width="11" style="2" customWidth="1"/>
    <col min="7" max="7" width="11.375" style="2" customWidth="1"/>
    <col min="8" max="8" width="10.5" style="2" customWidth="1"/>
    <col min="9" max="9" width="11.5" style="2" customWidth="1"/>
    <col min="10" max="10" width="10.375" style="2" customWidth="1"/>
    <col min="11" max="11" width="11.5" style="2" customWidth="1"/>
    <col min="12" max="12" width="11.125" style="2" customWidth="1"/>
    <col min="13" max="13" width="11.25" style="2" customWidth="1"/>
    <col min="14" max="14" width="9.75" style="3" customWidth="1"/>
    <col min="15" max="243" width="9" style="2"/>
    <col min="244" max="16384" width="9" style="30"/>
  </cols>
  <sheetData>
    <row r="1" spans="1:14" ht="33.950000000000003" customHeight="1">
      <c r="A1" s="1" t="s">
        <v>0</v>
      </c>
    </row>
    <row r="2" spans="1:14" ht="30" customHeight="1">
      <c r="A2" s="31" t="s">
        <v>35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ht="21" customHeight="1">
      <c r="A3" s="4"/>
      <c r="M3" s="5" t="s">
        <v>1</v>
      </c>
    </row>
    <row r="4" spans="1:14" ht="17.100000000000001" customHeight="1">
      <c r="A4" s="32" t="s">
        <v>2</v>
      </c>
      <c r="B4" s="34" t="s">
        <v>3</v>
      </c>
      <c r="C4" s="35"/>
      <c r="D4" s="36"/>
      <c r="E4" s="34" t="s">
        <v>4</v>
      </c>
      <c r="F4" s="35"/>
      <c r="G4" s="36"/>
      <c r="H4" s="34" t="s">
        <v>5</v>
      </c>
      <c r="I4" s="35"/>
      <c r="J4" s="36"/>
      <c r="K4" s="37" t="s">
        <v>6</v>
      </c>
      <c r="L4" s="37"/>
      <c r="M4" s="37"/>
      <c r="N4" s="37"/>
    </row>
    <row r="5" spans="1:14" ht="17.100000000000001" customHeight="1">
      <c r="A5" s="33"/>
      <c r="B5" s="6" t="s">
        <v>7</v>
      </c>
      <c r="C5" s="6" t="s">
        <v>8</v>
      </c>
      <c r="D5" s="6" t="s">
        <v>9</v>
      </c>
      <c r="E5" s="6" t="s">
        <v>7</v>
      </c>
      <c r="F5" s="6" t="s">
        <v>8</v>
      </c>
      <c r="G5" s="6" t="s">
        <v>9</v>
      </c>
      <c r="H5" s="6" t="s">
        <v>7</v>
      </c>
      <c r="I5" s="6" t="s">
        <v>8</v>
      </c>
      <c r="J5" s="6" t="s">
        <v>9</v>
      </c>
      <c r="K5" s="6" t="s">
        <v>7</v>
      </c>
      <c r="L5" s="6" t="s">
        <v>8</v>
      </c>
      <c r="M5" s="6" t="s">
        <v>9</v>
      </c>
      <c r="N5" s="6" t="s">
        <v>10</v>
      </c>
    </row>
    <row r="6" spans="1:14" ht="17.100000000000001" customHeight="1">
      <c r="A6" s="7" t="s">
        <v>11</v>
      </c>
      <c r="B6" s="8">
        <f t="shared" ref="B6:N6" si="0">B7+B15+B20</f>
        <v>27658880.232313968</v>
      </c>
      <c r="C6" s="8">
        <f t="shared" si="0"/>
        <v>-8213884.2233321602</v>
      </c>
      <c r="D6" s="8">
        <f t="shared" si="0"/>
        <v>18429292.94898181</v>
      </c>
      <c r="E6" s="8">
        <f t="shared" si="0"/>
        <v>28226457.722058531</v>
      </c>
      <c r="F6" s="8">
        <f t="shared" si="0"/>
        <v>-8359555.1102407202</v>
      </c>
      <c r="G6" s="8">
        <f t="shared" si="0"/>
        <v>18447617.76206781</v>
      </c>
      <c r="H6" s="8">
        <f t="shared" si="0"/>
        <v>31369309.120241791</v>
      </c>
      <c r="I6" s="8">
        <f t="shared" si="0"/>
        <v>-9150552.3732163887</v>
      </c>
      <c r="J6" s="8">
        <f t="shared" si="0"/>
        <v>20150709.903750401</v>
      </c>
      <c r="K6" s="8">
        <f t="shared" si="0"/>
        <v>87254647.074614286</v>
      </c>
      <c r="L6" s="8">
        <f t="shared" si="0"/>
        <v>-25723991.706789274</v>
      </c>
      <c r="M6" s="8">
        <f t="shared" si="0"/>
        <v>57027620.614800029</v>
      </c>
      <c r="N6" s="9">
        <f t="shared" si="0"/>
        <v>0.63737712637839949</v>
      </c>
    </row>
    <row r="7" spans="1:14" ht="17.100000000000001" customHeight="1">
      <c r="A7" s="7" t="s">
        <v>12</v>
      </c>
      <c r="B7" s="8">
        <f t="shared" ref="B7:N7" si="1">SUM(B8:B14)</f>
        <v>12311476.488048531</v>
      </c>
      <c r="C7" s="8">
        <f t="shared" si="1"/>
        <v>-2871562.2095640898</v>
      </c>
      <c r="D7" s="8">
        <f t="shared" si="1"/>
        <v>9439914.2784844413</v>
      </c>
      <c r="E7" s="8">
        <f t="shared" si="1"/>
        <v>12551756.853884082</v>
      </c>
      <c r="F7" s="8">
        <f t="shared" si="1"/>
        <v>-3189421.7058461504</v>
      </c>
      <c r="G7" s="8">
        <f t="shared" si="1"/>
        <v>9362335.148037931</v>
      </c>
      <c r="H7" s="8">
        <f t="shared" si="1"/>
        <v>13642672.713006068</v>
      </c>
      <c r="I7" s="8">
        <f t="shared" si="1"/>
        <v>-3190808.5640462297</v>
      </c>
      <c r="J7" s="8">
        <f t="shared" si="1"/>
        <v>10451864.14895984</v>
      </c>
      <c r="K7" s="8">
        <f t="shared" si="1"/>
        <v>38505906.054938681</v>
      </c>
      <c r="L7" s="8">
        <f t="shared" si="1"/>
        <v>-9251792.4794564713</v>
      </c>
      <c r="M7" s="8">
        <f t="shared" si="1"/>
        <v>29254113.575482212</v>
      </c>
      <c r="N7" s="9">
        <f t="shared" si="1"/>
        <v>0.32696266553770825</v>
      </c>
    </row>
    <row r="8" spans="1:14" ht="17.100000000000001" customHeight="1">
      <c r="A8" s="10" t="s">
        <v>13</v>
      </c>
      <c r="B8" s="11">
        <v>335769.85</v>
      </c>
      <c r="C8" s="12">
        <v>-61698.9</v>
      </c>
      <c r="D8" s="13">
        <f>B8+C8</f>
        <v>274070.94999999995</v>
      </c>
      <c r="E8" s="14">
        <v>337778.46</v>
      </c>
      <c r="F8" s="12">
        <v>-72169.539999999994</v>
      </c>
      <c r="G8" s="11">
        <f>E8+F8</f>
        <v>265608.92000000004</v>
      </c>
      <c r="H8" s="15">
        <v>172694.18</v>
      </c>
      <c r="I8" s="12">
        <v>-60570.01</v>
      </c>
      <c r="J8" s="11">
        <f>H8+I8</f>
        <v>112124.16999999998</v>
      </c>
      <c r="K8" s="16">
        <f t="shared" ref="K8:M14" si="2">B8+E8+H8</f>
        <v>846242.49</v>
      </c>
      <c r="L8" s="16">
        <f t="shared" si="2"/>
        <v>-194438.45</v>
      </c>
      <c r="M8" s="16">
        <f t="shared" si="2"/>
        <v>651804.04</v>
      </c>
      <c r="N8" s="9">
        <f t="shared" ref="N8:N14" si="3">M8/89472336.32125</f>
        <v>7.2849784279657194E-3</v>
      </c>
    </row>
    <row r="9" spans="1:14" ht="17.100000000000001" customHeight="1">
      <c r="A9" s="10" t="s">
        <v>14</v>
      </c>
      <c r="B9" s="11">
        <v>406686.38</v>
      </c>
      <c r="C9" s="16">
        <v>-245006.94</v>
      </c>
      <c r="D9" s="16">
        <v>161679.44</v>
      </c>
      <c r="E9" s="11">
        <v>474685.14</v>
      </c>
      <c r="F9" s="17">
        <v>-236581.02</v>
      </c>
      <c r="G9" s="16">
        <v>238104.12</v>
      </c>
      <c r="H9" s="6">
        <v>463400.63</v>
      </c>
      <c r="I9" s="18">
        <v>-253512.59</v>
      </c>
      <c r="J9" s="16">
        <v>209888.04</v>
      </c>
      <c r="K9" s="16">
        <f t="shared" si="2"/>
        <v>1344772.15</v>
      </c>
      <c r="L9" s="16">
        <f t="shared" si="2"/>
        <v>-735100.54999999993</v>
      </c>
      <c r="M9" s="16">
        <f t="shared" si="2"/>
        <v>609671.6</v>
      </c>
      <c r="N9" s="9">
        <f t="shared" si="3"/>
        <v>6.8140793575678735E-3</v>
      </c>
    </row>
    <row r="10" spans="1:14" ht="17.100000000000001" customHeight="1">
      <c r="A10" s="10" t="s">
        <v>15</v>
      </c>
      <c r="B10" s="16">
        <v>2954356.06</v>
      </c>
      <c r="C10" s="16">
        <v>-898767.96950000001</v>
      </c>
      <c r="D10" s="16">
        <v>2055588.0904999999</v>
      </c>
      <c r="E10" s="16">
        <v>3206674.11</v>
      </c>
      <c r="F10" s="16">
        <v>-1303245.3636</v>
      </c>
      <c r="G10" s="16">
        <v>1903428.7464000001</v>
      </c>
      <c r="H10" s="6">
        <v>3496711.3</v>
      </c>
      <c r="I10" s="16">
        <v>-1030463.4528</v>
      </c>
      <c r="J10" s="16">
        <v>2466247.8472000002</v>
      </c>
      <c r="K10" s="16">
        <f t="shared" si="2"/>
        <v>9657741.4699999988</v>
      </c>
      <c r="L10" s="16">
        <f t="shared" si="2"/>
        <v>-3232476.7859</v>
      </c>
      <c r="M10" s="16">
        <f t="shared" si="2"/>
        <v>6425264.6841000002</v>
      </c>
      <c r="N10" s="9">
        <f t="shared" si="3"/>
        <v>7.1812863598756577E-2</v>
      </c>
    </row>
    <row r="11" spans="1:14" ht="17.100000000000001" customHeight="1">
      <c r="A11" s="10" t="s">
        <v>16</v>
      </c>
      <c r="B11" s="16">
        <v>5257827.9080485301</v>
      </c>
      <c r="C11" s="16">
        <f>D11-B11</f>
        <v>-909231.36506409012</v>
      </c>
      <c r="D11" s="16">
        <v>4348596.54298444</v>
      </c>
      <c r="E11" s="16">
        <v>5371642.1538840802</v>
      </c>
      <c r="F11" s="16">
        <f>G11-E11</f>
        <v>-939177.11224615015</v>
      </c>
      <c r="G11" s="16">
        <v>4432465.0416379301</v>
      </c>
      <c r="H11" s="6">
        <v>5780763.0530060697</v>
      </c>
      <c r="I11" s="16">
        <f>J11-H11</f>
        <v>-1127043.0412462298</v>
      </c>
      <c r="J11" s="16">
        <v>4653720.01175984</v>
      </c>
      <c r="K11" s="16">
        <f t="shared" si="2"/>
        <v>16410233.11493868</v>
      </c>
      <c r="L11" s="16">
        <f t="shared" si="2"/>
        <v>-2975451.5185564701</v>
      </c>
      <c r="M11" s="16">
        <f t="shared" si="2"/>
        <v>13434781.59638221</v>
      </c>
      <c r="N11" s="9">
        <f t="shared" si="3"/>
        <v>0.15015570341367515</v>
      </c>
    </row>
    <row r="12" spans="1:14" ht="17.100000000000001" customHeight="1">
      <c r="A12" s="10" t="s">
        <v>17</v>
      </c>
      <c r="B12" s="16">
        <v>987074.24</v>
      </c>
      <c r="C12" s="19">
        <v>-224350.53</v>
      </c>
      <c r="D12" s="16">
        <f>B12+C12</f>
        <v>762723.71</v>
      </c>
      <c r="E12" s="16">
        <v>626409.80000000005</v>
      </c>
      <c r="F12" s="19">
        <v>-75382.13</v>
      </c>
      <c r="G12" s="16">
        <f>E12+F12</f>
        <v>551027.67000000004</v>
      </c>
      <c r="H12" s="16">
        <v>613041.53</v>
      </c>
      <c r="I12" s="19">
        <v>-40796.04</v>
      </c>
      <c r="J12" s="16">
        <f>H12+I12</f>
        <v>572245.49</v>
      </c>
      <c r="K12" s="16">
        <f t="shared" si="2"/>
        <v>2226525.5700000003</v>
      </c>
      <c r="L12" s="16">
        <f t="shared" si="2"/>
        <v>-340528.7</v>
      </c>
      <c r="M12" s="16">
        <f t="shared" si="2"/>
        <v>1885996.8699999999</v>
      </c>
      <c r="N12" s="9">
        <f t="shared" si="3"/>
        <v>2.1079106096305977E-2</v>
      </c>
    </row>
    <row r="13" spans="1:14" ht="17.100000000000001" customHeight="1">
      <c r="A13" s="10" t="s">
        <v>18</v>
      </c>
      <c r="B13" s="16">
        <v>459268.08</v>
      </c>
      <c r="C13" s="16">
        <v>0</v>
      </c>
      <c r="D13" s="16">
        <v>459268.08</v>
      </c>
      <c r="E13" s="16">
        <v>498492.07</v>
      </c>
      <c r="F13" s="16">
        <v>0</v>
      </c>
      <c r="G13" s="16">
        <v>498492.07</v>
      </c>
      <c r="H13" s="8">
        <v>543579.67000000004</v>
      </c>
      <c r="I13" s="8">
        <v>0</v>
      </c>
      <c r="J13" s="8">
        <v>543579.67000000004</v>
      </c>
      <c r="K13" s="16">
        <f t="shared" si="2"/>
        <v>1501339.82</v>
      </c>
      <c r="L13" s="16">
        <f t="shared" si="2"/>
        <v>0</v>
      </c>
      <c r="M13" s="16">
        <f t="shared" si="2"/>
        <v>1501339.82</v>
      </c>
      <c r="N13" s="9">
        <f t="shared" si="3"/>
        <v>1.6779933124909652E-2</v>
      </c>
    </row>
    <row r="14" spans="1:14" ht="17.100000000000001" customHeight="1">
      <c r="A14" s="10" t="s">
        <v>19</v>
      </c>
      <c r="B14" s="8">
        <v>1910493.97</v>
      </c>
      <c r="C14" s="8">
        <v>-532506.505</v>
      </c>
      <c r="D14" s="8">
        <f>B14+C14</f>
        <v>1377987.4649999999</v>
      </c>
      <c r="E14" s="8">
        <v>2036075.12</v>
      </c>
      <c r="F14" s="8">
        <v>-562866.54</v>
      </c>
      <c r="G14" s="19">
        <f>F14+E14</f>
        <v>1473208.58</v>
      </c>
      <c r="H14" s="8">
        <v>2572482.35</v>
      </c>
      <c r="I14" s="8">
        <v>-678423.43</v>
      </c>
      <c r="J14" s="8">
        <f>I14+H14</f>
        <v>1894058.92</v>
      </c>
      <c r="K14" s="16">
        <f t="shared" si="2"/>
        <v>6519051.4399999995</v>
      </c>
      <c r="L14" s="16">
        <f t="shared" si="2"/>
        <v>-1773796.4750000001</v>
      </c>
      <c r="M14" s="16">
        <f t="shared" si="2"/>
        <v>4745254.9649999999</v>
      </c>
      <c r="N14" s="9">
        <f t="shared" si="3"/>
        <v>5.303600151852729E-2</v>
      </c>
    </row>
    <row r="15" spans="1:14" ht="17.100000000000001" customHeight="1">
      <c r="A15" s="7" t="s">
        <v>20</v>
      </c>
      <c r="B15" s="8">
        <f t="shared" ref="B15:N15" si="4">SUM(B16:B19)</f>
        <v>9013466.3024188299</v>
      </c>
      <c r="C15" s="8">
        <f t="shared" si="4"/>
        <v>-3659250.8559878403</v>
      </c>
      <c r="D15" s="8">
        <f t="shared" si="4"/>
        <v>5354215.4464309895</v>
      </c>
      <c r="E15" s="8">
        <f t="shared" si="4"/>
        <v>9176252.0955471396</v>
      </c>
      <c r="F15" s="8">
        <f t="shared" si="4"/>
        <v>-3551672.5847961595</v>
      </c>
      <c r="G15" s="8">
        <f t="shared" si="4"/>
        <v>5450201.7210009797</v>
      </c>
      <c r="H15" s="8">
        <f t="shared" si="4"/>
        <v>9089426.0010451395</v>
      </c>
      <c r="I15" s="8">
        <f t="shared" si="4"/>
        <v>-3726093.57418156</v>
      </c>
      <c r="J15" s="8">
        <f t="shared" si="4"/>
        <v>5239064.2735885801</v>
      </c>
      <c r="K15" s="8">
        <f t="shared" si="4"/>
        <v>27279144.399011105</v>
      </c>
      <c r="L15" s="8">
        <f t="shared" si="4"/>
        <v>-10937017.01496556</v>
      </c>
      <c r="M15" s="8">
        <f t="shared" si="4"/>
        <v>16043481.441020552</v>
      </c>
      <c r="N15" s="9">
        <f t="shared" si="4"/>
        <v>0.17931219973307178</v>
      </c>
    </row>
    <row r="16" spans="1:14" ht="17.100000000000001" customHeight="1">
      <c r="A16" s="7" t="s">
        <v>21</v>
      </c>
      <c r="B16" s="16">
        <v>3187638.6324188299</v>
      </c>
      <c r="C16" s="16">
        <f t="shared" ref="C16:C19" si="5">D16-B16</f>
        <v>-828429.35343784001</v>
      </c>
      <c r="D16" s="16">
        <v>2359209.2789809899</v>
      </c>
      <c r="E16" s="16">
        <v>3217817.7355471398</v>
      </c>
      <c r="F16" s="16">
        <f t="shared" ref="F16:F19" si="6">G16-E16</f>
        <v>-838883.82239615964</v>
      </c>
      <c r="G16" s="16">
        <v>2378933.9131509801</v>
      </c>
      <c r="H16" s="8">
        <v>3421890.0910451398</v>
      </c>
      <c r="I16" s="16">
        <f t="shared" ref="I16:I19" si="7">J16-H16</f>
        <v>-941123.87590655964</v>
      </c>
      <c r="J16" s="16">
        <v>2480766.2151385802</v>
      </c>
      <c r="K16" s="16">
        <f t="shared" ref="K16:M29" si="8">B16+E16+H16</f>
        <v>9827346.4590111095</v>
      </c>
      <c r="L16" s="16">
        <f t="shared" si="8"/>
        <v>-2608437.0517405593</v>
      </c>
      <c r="M16" s="16">
        <f t="shared" si="8"/>
        <v>7218909.4072705507</v>
      </c>
      <c r="N16" s="9">
        <f t="shared" ref="N16:N27" si="9">M16/89472336.32125</f>
        <v>8.0683144132406362E-2</v>
      </c>
    </row>
    <row r="17" spans="1:14" ht="27" customHeight="1">
      <c r="A17" s="20" t="s">
        <v>22</v>
      </c>
      <c r="B17" s="16">
        <v>498827.74</v>
      </c>
      <c r="C17" s="8">
        <f t="shared" si="5"/>
        <v>-189754.68257499998</v>
      </c>
      <c r="D17" s="16">
        <v>309073.05742500001</v>
      </c>
      <c r="E17" s="16">
        <v>712838.23</v>
      </c>
      <c r="F17" s="8">
        <v>-35642.93</v>
      </c>
      <c r="G17" s="16">
        <v>502817.51024999999</v>
      </c>
      <c r="H17" s="16">
        <v>508748.55</v>
      </c>
      <c r="I17" s="21">
        <v>-26153.78</v>
      </c>
      <c r="J17" s="16">
        <v>358326.61672500003</v>
      </c>
      <c r="K17" s="16">
        <f t="shared" si="8"/>
        <v>1720414.52</v>
      </c>
      <c r="L17" s="16">
        <f t="shared" si="8"/>
        <v>-251551.39257499998</v>
      </c>
      <c r="M17" s="16">
        <f t="shared" si="8"/>
        <v>1170217.1844000001</v>
      </c>
      <c r="N17" s="9">
        <f t="shared" si="9"/>
        <v>1.3079094975214917E-2</v>
      </c>
    </row>
    <row r="18" spans="1:14" ht="17.100000000000001" customHeight="1">
      <c r="A18" s="10" t="s">
        <v>23</v>
      </c>
      <c r="B18" s="16">
        <v>955957.6</v>
      </c>
      <c r="C18" s="8">
        <f t="shared" si="5"/>
        <v>-530078.48919999995</v>
      </c>
      <c r="D18" s="16">
        <v>425879.11080000002</v>
      </c>
      <c r="E18" s="16">
        <v>1040561.2</v>
      </c>
      <c r="F18" s="8">
        <f t="shared" si="6"/>
        <v>-576991.18539999996</v>
      </c>
      <c r="G18" s="16">
        <v>463570.01459999999</v>
      </c>
      <c r="H18" s="8">
        <v>1028566.5</v>
      </c>
      <c r="I18" s="22">
        <f t="shared" si="7"/>
        <v>-570340.12424999999</v>
      </c>
      <c r="J18" s="8">
        <v>458226.37575000001</v>
      </c>
      <c r="K18" s="16">
        <f t="shared" si="8"/>
        <v>3025085.3</v>
      </c>
      <c r="L18" s="16">
        <f t="shared" si="8"/>
        <v>-1677409.7988499999</v>
      </c>
      <c r="M18" s="16">
        <f t="shared" si="8"/>
        <v>1347675.5011499999</v>
      </c>
      <c r="N18" s="9">
        <f t="shared" si="9"/>
        <v>1.5062482512037881E-2</v>
      </c>
    </row>
    <row r="19" spans="1:14" ht="17.100000000000001" customHeight="1">
      <c r="A19" s="10" t="s">
        <v>24</v>
      </c>
      <c r="B19" s="8">
        <v>4371042.33</v>
      </c>
      <c r="C19" s="8">
        <f t="shared" si="5"/>
        <v>-2110988.3307750002</v>
      </c>
      <c r="D19" s="8">
        <v>2260053.9992249999</v>
      </c>
      <c r="E19" s="8">
        <v>4205034.93</v>
      </c>
      <c r="F19" s="8">
        <f t="shared" si="6"/>
        <v>-2100154.6469999999</v>
      </c>
      <c r="G19" s="8">
        <v>2104880.2829999998</v>
      </c>
      <c r="H19" s="8">
        <v>4130220.86</v>
      </c>
      <c r="I19" s="21">
        <f t="shared" si="7"/>
        <v>-2188475.7940250002</v>
      </c>
      <c r="J19" s="8">
        <v>1941745.0659749999</v>
      </c>
      <c r="K19" s="16">
        <f t="shared" si="8"/>
        <v>12706298.119999999</v>
      </c>
      <c r="L19" s="16">
        <f t="shared" si="8"/>
        <v>-6399618.7718000002</v>
      </c>
      <c r="M19" s="16">
        <f t="shared" si="8"/>
        <v>6306679.3481999999</v>
      </c>
      <c r="N19" s="9">
        <f t="shared" si="9"/>
        <v>7.0487478113412591E-2</v>
      </c>
    </row>
    <row r="20" spans="1:14" ht="17.100000000000001" customHeight="1">
      <c r="A20" s="7" t="s">
        <v>25</v>
      </c>
      <c r="B20" s="8">
        <f t="shared" ref="B20:J20" si="10">SUM(B21:B24)</f>
        <v>6333937.4418466091</v>
      </c>
      <c r="C20" s="8">
        <f t="shared" si="10"/>
        <v>-1683071.15778023</v>
      </c>
      <c r="D20" s="8">
        <f t="shared" si="10"/>
        <v>3635163.2240663804</v>
      </c>
      <c r="E20" s="8">
        <f t="shared" si="10"/>
        <v>6498448.7726273099</v>
      </c>
      <c r="F20" s="8">
        <f t="shared" si="10"/>
        <v>-1618460.8195984098</v>
      </c>
      <c r="G20" s="8">
        <f t="shared" si="10"/>
        <v>3635080.8930289005</v>
      </c>
      <c r="H20" s="8">
        <f t="shared" si="10"/>
        <v>8637210.4061905798</v>
      </c>
      <c r="I20" s="8">
        <f t="shared" si="10"/>
        <v>-2233650.2349885995</v>
      </c>
      <c r="J20" s="8">
        <f t="shared" si="10"/>
        <v>4459781.4812019803</v>
      </c>
      <c r="K20" s="16">
        <f t="shared" si="8"/>
        <v>21469596.6206645</v>
      </c>
      <c r="L20" s="16">
        <f t="shared" si="8"/>
        <v>-5535182.2123672394</v>
      </c>
      <c r="M20" s="16">
        <f t="shared" si="8"/>
        <v>11730025.598297261</v>
      </c>
      <c r="N20" s="9">
        <f t="shared" si="9"/>
        <v>0.13110226110761944</v>
      </c>
    </row>
    <row r="21" spans="1:14" ht="17.100000000000001" customHeight="1">
      <c r="A21" s="7" t="s">
        <v>26</v>
      </c>
      <c r="B21" s="16">
        <v>3842620.13184661</v>
      </c>
      <c r="C21" s="16">
        <f>D21-B21</f>
        <v>-1083671.09778023</v>
      </c>
      <c r="D21" s="16">
        <v>2758949.03406638</v>
      </c>
      <c r="E21" s="16">
        <v>4070515.2026273101</v>
      </c>
      <c r="F21" s="16">
        <f>G21-E21</f>
        <v>-1106025.3595984099</v>
      </c>
      <c r="G21" s="16">
        <v>2964489.8430289002</v>
      </c>
      <c r="H21" s="8">
        <v>4541269.4461905798</v>
      </c>
      <c r="I21" s="23">
        <f>J21-H21</f>
        <v>-1262272.6449885997</v>
      </c>
      <c r="J21" s="16">
        <v>3278996.8012019801</v>
      </c>
      <c r="K21" s="16">
        <f t="shared" si="8"/>
        <v>12454404.7806645</v>
      </c>
      <c r="L21" s="16">
        <f t="shared" si="8"/>
        <v>-3451969.1023672395</v>
      </c>
      <c r="M21" s="16">
        <f t="shared" si="8"/>
        <v>9002435.6782972608</v>
      </c>
      <c r="N21" s="9">
        <f t="shared" si="9"/>
        <v>0.10061697333993892</v>
      </c>
    </row>
    <row r="22" spans="1:14" ht="32.1" customHeight="1">
      <c r="A22" s="20" t="s">
        <v>22</v>
      </c>
      <c r="B22" s="16">
        <v>266532.74</v>
      </c>
      <c r="C22" s="16">
        <v>0</v>
      </c>
      <c r="D22" s="16">
        <v>266532.74</v>
      </c>
      <c r="E22" s="16">
        <v>255615.9</v>
      </c>
      <c r="F22" s="16">
        <v>0</v>
      </c>
      <c r="G22" s="24">
        <v>255615.9</v>
      </c>
      <c r="H22" s="8">
        <v>350726.63</v>
      </c>
      <c r="I22" s="16">
        <v>0</v>
      </c>
      <c r="J22" s="16">
        <v>350726.63</v>
      </c>
      <c r="K22" s="16">
        <f t="shared" si="8"/>
        <v>872875.27</v>
      </c>
      <c r="L22" s="16">
        <f t="shared" si="8"/>
        <v>0</v>
      </c>
      <c r="M22" s="16">
        <f t="shared" si="8"/>
        <v>872875.27</v>
      </c>
      <c r="N22" s="9">
        <f t="shared" si="9"/>
        <v>9.7558117501922101E-3</v>
      </c>
    </row>
    <row r="23" spans="1:14" ht="17.100000000000001" customHeight="1">
      <c r="A23" s="10" t="s">
        <v>27</v>
      </c>
      <c r="B23" s="16">
        <v>142688.17000000001</v>
      </c>
      <c r="C23" s="16">
        <v>0</v>
      </c>
      <c r="D23" s="16">
        <v>142688.17000000001</v>
      </c>
      <c r="E23" s="16">
        <v>205934.26</v>
      </c>
      <c r="F23" s="16">
        <v>0</v>
      </c>
      <c r="G23" s="24">
        <v>205934.26</v>
      </c>
      <c r="H23" s="8">
        <v>169891.51</v>
      </c>
      <c r="I23" s="16">
        <v>0</v>
      </c>
      <c r="J23" s="16">
        <v>169891.51</v>
      </c>
      <c r="K23" s="16">
        <f t="shared" si="8"/>
        <v>518513.94000000006</v>
      </c>
      <c r="L23" s="16">
        <f t="shared" si="8"/>
        <v>0</v>
      </c>
      <c r="M23" s="16">
        <f t="shared" si="8"/>
        <v>518513.94000000006</v>
      </c>
      <c r="N23" s="9">
        <f t="shared" si="9"/>
        <v>5.7952431032791876E-3</v>
      </c>
    </row>
    <row r="24" spans="1:14" ht="17.100000000000001" customHeight="1">
      <c r="A24" s="7" t="s">
        <v>28</v>
      </c>
      <c r="B24" s="8">
        <v>2082096.4</v>
      </c>
      <c r="C24" s="8">
        <v>-599400.06000000006</v>
      </c>
      <c r="D24" s="8">
        <v>466993.28</v>
      </c>
      <c r="E24" s="8">
        <v>1966383.41</v>
      </c>
      <c r="F24" s="8">
        <v>-512435.46</v>
      </c>
      <c r="G24" s="25">
        <v>209040.89</v>
      </c>
      <c r="H24" s="8">
        <v>3575322.82</v>
      </c>
      <c r="I24" s="8">
        <v>-971377.59</v>
      </c>
      <c r="J24" s="8">
        <v>660166.54</v>
      </c>
      <c r="K24" s="16">
        <f t="shared" si="8"/>
        <v>7623802.629999999</v>
      </c>
      <c r="L24" s="16">
        <f t="shared" si="8"/>
        <v>-2083213.1099999999</v>
      </c>
      <c r="M24" s="16">
        <f t="shared" si="8"/>
        <v>1336200.71</v>
      </c>
      <c r="N24" s="9">
        <f t="shared" si="9"/>
        <v>1.493423291420912E-2</v>
      </c>
    </row>
    <row r="25" spans="1:14" ht="17.100000000000001" customHeight="1">
      <c r="A25" s="7" t="s">
        <v>29</v>
      </c>
      <c r="B25" s="8">
        <f t="shared" ref="B25:J25" si="11">B26+B27</f>
        <v>4009190.6</v>
      </c>
      <c r="C25" s="8">
        <f t="shared" si="11"/>
        <v>-571655.92142500007</v>
      </c>
      <c r="D25" s="8">
        <f t="shared" si="11"/>
        <v>3437534.6785750003</v>
      </c>
      <c r="E25" s="8">
        <f t="shared" si="11"/>
        <v>4813529.54</v>
      </c>
      <c r="F25" s="8">
        <f t="shared" si="11"/>
        <v>-584248.6103750004</v>
      </c>
      <c r="G25" s="8">
        <f t="shared" si="11"/>
        <v>4229280.9296249999</v>
      </c>
      <c r="H25" s="8">
        <f t="shared" si="11"/>
        <v>5718097.0429624999</v>
      </c>
      <c r="I25" s="8">
        <f t="shared" si="11"/>
        <v>-971925.90146250022</v>
      </c>
      <c r="J25" s="8">
        <f t="shared" si="11"/>
        <v>4746171.1414999999</v>
      </c>
      <c r="K25" s="16">
        <f t="shared" si="8"/>
        <v>14540817.1829625</v>
      </c>
      <c r="L25" s="16">
        <f t="shared" si="8"/>
        <v>-2127830.4332625009</v>
      </c>
      <c r="M25" s="16">
        <f t="shared" si="8"/>
        <v>12412986.749700001</v>
      </c>
      <c r="N25" s="9">
        <f t="shared" si="9"/>
        <v>0.13873547132078043</v>
      </c>
    </row>
    <row r="26" spans="1:14" ht="17.100000000000001" customHeight="1">
      <c r="A26" s="7" t="s">
        <v>30</v>
      </c>
      <c r="B26" s="8">
        <v>3351329.41</v>
      </c>
      <c r="C26" s="8">
        <f t="shared" ref="C26:C30" si="12">D26-B26</f>
        <v>-402256.66500000004</v>
      </c>
      <c r="D26" s="8">
        <v>2949072.7450000001</v>
      </c>
      <c r="E26" s="8">
        <v>4119208.49</v>
      </c>
      <c r="F26" s="8">
        <f t="shared" ref="F26:F30" si="13">G26-E26</f>
        <v>-405460.94000000041</v>
      </c>
      <c r="G26" s="8">
        <v>3713747.55</v>
      </c>
      <c r="H26" s="8">
        <v>5059298.4029625002</v>
      </c>
      <c r="I26" s="8">
        <f t="shared" ref="I26:I30" si="14">J26-H26</f>
        <v>-802285.2516625002</v>
      </c>
      <c r="J26" s="8">
        <v>4257013.1513</v>
      </c>
      <c r="K26" s="16">
        <f t="shared" si="8"/>
        <v>12529836.302962501</v>
      </c>
      <c r="L26" s="16">
        <f t="shared" si="8"/>
        <v>-1610002.8566625006</v>
      </c>
      <c r="M26" s="16">
        <f t="shared" si="8"/>
        <v>10919833.4463</v>
      </c>
      <c r="N26" s="9">
        <f t="shared" si="9"/>
        <v>0.12204703593625173</v>
      </c>
    </row>
    <row r="27" spans="1:14" ht="17.100000000000001" customHeight="1">
      <c r="A27" s="7" t="s">
        <v>31</v>
      </c>
      <c r="B27" s="8">
        <v>657861.18999999994</v>
      </c>
      <c r="C27" s="8">
        <f t="shared" si="12"/>
        <v>-169399.25642499997</v>
      </c>
      <c r="D27" s="8">
        <v>488461.93357499997</v>
      </c>
      <c r="E27" s="25">
        <v>694321.05</v>
      </c>
      <c r="F27" s="8">
        <f t="shared" si="13"/>
        <v>-178787.67037500005</v>
      </c>
      <c r="G27" s="25">
        <v>515533.379625</v>
      </c>
      <c r="H27" s="8">
        <v>658798.64</v>
      </c>
      <c r="I27" s="22">
        <f t="shared" si="14"/>
        <v>-169640.64980000001</v>
      </c>
      <c r="J27" s="8">
        <v>489157.9902</v>
      </c>
      <c r="K27" s="16">
        <f t="shared" si="8"/>
        <v>2010980.88</v>
      </c>
      <c r="L27" s="16">
        <f t="shared" si="8"/>
        <v>-517827.57660000003</v>
      </c>
      <c r="M27" s="16">
        <f t="shared" si="8"/>
        <v>1493153.3034000001</v>
      </c>
      <c r="N27" s="9">
        <f t="shared" si="9"/>
        <v>1.6688435384528688E-2</v>
      </c>
    </row>
    <row r="28" spans="1:14" ht="17.100000000000001" customHeight="1">
      <c r="A28" s="7" t="s">
        <v>32</v>
      </c>
      <c r="B28" s="8">
        <f t="shared" ref="B28:J28" si="15">B6+B25</f>
        <v>31668070.83231397</v>
      </c>
      <c r="C28" s="8">
        <f t="shared" si="15"/>
        <v>-8785540.1447571609</v>
      </c>
      <c r="D28" s="8">
        <f t="shared" si="15"/>
        <v>21866827.627556812</v>
      </c>
      <c r="E28" s="8">
        <f t="shared" si="15"/>
        <v>33039987.26205853</v>
      </c>
      <c r="F28" s="8">
        <f t="shared" si="15"/>
        <v>-8943803.7206157204</v>
      </c>
      <c r="G28" s="8">
        <f t="shared" si="15"/>
        <v>22676898.691692811</v>
      </c>
      <c r="H28" s="8">
        <f t="shared" si="15"/>
        <v>37087406.16320429</v>
      </c>
      <c r="I28" s="8">
        <f t="shared" si="15"/>
        <v>-10122478.27467889</v>
      </c>
      <c r="J28" s="8">
        <f t="shared" si="15"/>
        <v>24896881.045250401</v>
      </c>
      <c r="K28" s="16">
        <f t="shared" si="8"/>
        <v>101795464.25757679</v>
      </c>
      <c r="L28" s="16">
        <f t="shared" si="8"/>
        <v>-27851822.140051771</v>
      </c>
      <c r="M28" s="16">
        <f t="shared" si="8"/>
        <v>69440607.364500016</v>
      </c>
      <c r="N28" s="9">
        <f>N6+N25</f>
        <v>0.77611259769917995</v>
      </c>
    </row>
    <row r="29" spans="1:14" ht="17.100000000000001" customHeight="1">
      <c r="A29" s="26" t="s">
        <v>33</v>
      </c>
      <c r="B29" s="16">
        <v>29134249.66</v>
      </c>
      <c r="C29" s="16">
        <f t="shared" si="12"/>
        <v>-1099105.3599999994</v>
      </c>
      <c r="D29" s="16">
        <v>28035144.300000001</v>
      </c>
      <c r="E29" s="8">
        <v>30819972.359999999</v>
      </c>
      <c r="F29" s="16">
        <f t="shared" si="13"/>
        <v>-1193925.2637499981</v>
      </c>
      <c r="G29" s="8">
        <v>29626047.096250001</v>
      </c>
      <c r="H29" s="8">
        <v>32017486.43</v>
      </c>
      <c r="I29" s="16">
        <f t="shared" si="14"/>
        <v>-206341.50499999896</v>
      </c>
      <c r="J29" s="8">
        <v>31811144.925000001</v>
      </c>
      <c r="K29" s="16">
        <f t="shared" si="8"/>
        <v>91971708.449999988</v>
      </c>
      <c r="L29" s="16">
        <f t="shared" si="8"/>
        <v>-2499372.1287499964</v>
      </c>
      <c r="M29" s="16">
        <f t="shared" si="8"/>
        <v>89472336.321250007</v>
      </c>
      <c r="N29" s="27"/>
    </row>
    <row r="30" spans="1:14" ht="17.100000000000001" customHeight="1">
      <c r="A30" s="26" t="s">
        <v>34</v>
      </c>
      <c r="B30" s="28">
        <f t="shared" ref="B30:H30" si="16">B28/B29</f>
        <v>1.0869705313122511</v>
      </c>
      <c r="C30" s="28">
        <f t="shared" si="12"/>
        <v>-0.30699139535478748</v>
      </c>
      <c r="D30" s="29">
        <f t="shared" si="16"/>
        <v>0.7799791359574636</v>
      </c>
      <c r="E30" s="28">
        <f t="shared" si="16"/>
        <v>1.0720316967233818</v>
      </c>
      <c r="F30" s="28">
        <f t="shared" si="13"/>
        <v>-0.30659381640072481</v>
      </c>
      <c r="G30" s="29">
        <f t="shared" si="16"/>
        <v>0.76543788032265703</v>
      </c>
      <c r="H30" s="29">
        <f t="shared" si="16"/>
        <v>1.158348461997124</v>
      </c>
      <c r="I30" s="29">
        <f t="shared" si="14"/>
        <v>-0.3757019680105389</v>
      </c>
      <c r="J30" s="29">
        <f>J28/J29</f>
        <v>0.78264649398658515</v>
      </c>
      <c r="K30" s="29"/>
      <c r="L30" s="16"/>
      <c r="M30" s="29"/>
      <c r="N30" s="28">
        <f>N28</f>
        <v>0.77611259769917995</v>
      </c>
    </row>
  </sheetData>
  <mergeCells count="6">
    <mergeCell ref="A2:N2"/>
    <mergeCell ref="A4:A5"/>
    <mergeCell ref="B4:D4"/>
    <mergeCell ref="E4:G4"/>
    <mergeCell ref="H4:J4"/>
    <mergeCell ref="K4:N4"/>
  </mergeCells>
  <phoneticPr fontId="1" type="noConversion"/>
  <pageMargins left="0.55486111111111103" right="0.70833333333333304" top="0.59027777777777801" bottom="0.51180555555555596" header="0.5" footer="0.5"/>
  <pageSetup paperSize="9"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2020-07-08T02:34:06Z</dcterms:modified>
</cp:coreProperties>
</file>